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ЮС" sheetId="1" r:id="rId1"/>
  </sheets>
  <definedNames>
    <definedName name="_xlnm.Print_Area" localSheetId="0">ЮС!$A$1:$B$92</definedName>
  </definedNames>
  <calcPr calcId="125725"/>
</workbook>
</file>

<file path=xl/calcChain.xml><?xml version="1.0" encoding="utf-8"?>
<calcChain xmlns="http://schemas.openxmlformats.org/spreadsheetml/2006/main">
  <c r="B62" i="1"/>
  <c r="B65" l="1"/>
  <c r="B63" l="1"/>
  <c r="B61" s="1"/>
  <c r="B76" l="1"/>
  <c r="B69"/>
  <c r="B29" l="1"/>
  <c r="B28"/>
  <c r="B39"/>
  <c r="B27"/>
  <c r="B44" l="1"/>
  <c r="B40" l="1"/>
  <c r="B32"/>
  <c r="B41"/>
  <c r="B12"/>
  <c r="B13"/>
  <c r="B45"/>
  <c r="B5"/>
  <c r="B11"/>
  <c r="B18"/>
  <c r="B7"/>
  <c r="B43"/>
  <c r="B4" l="1"/>
  <c r="B51"/>
  <c r="B38"/>
  <c r="B30"/>
  <c r="B26" s="1"/>
  <c r="B22"/>
  <c r="B21" s="1"/>
  <c r="B10"/>
  <c r="B9" l="1"/>
  <c r="B19"/>
  <c r="B49"/>
  <c r="B37"/>
  <c r="B25" s="1"/>
  <c r="B48" l="1"/>
  <c r="B8" l="1"/>
  <c r="B53" l="1"/>
  <c r="B90"/>
  <c r="B64" s="1"/>
  <c r="B92" s="1"/>
</calcChain>
</file>

<file path=xl/sharedStrings.xml><?xml version="1.0" encoding="utf-8"?>
<sst xmlns="http://schemas.openxmlformats.org/spreadsheetml/2006/main" count="87" uniqueCount="77">
  <si>
    <t>Доходы</t>
  </si>
  <si>
    <t>2. Вступительный взнос</t>
  </si>
  <si>
    <t>Расходы</t>
  </si>
  <si>
    <t>I. Материальные расходы</t>
  </si>
  <si>
    <t>1. Содержание служебного автотранспорта</t>
  </si>
  <si>
    <t>2. Приобретение запасных частей и расходных материалов к оргтехнике, заправка и ремонт картриджей</t>
  </si>
  <si>
    <t>3. Прочие материалы</t>
  </si>
  <si>
    <t>4. Приобретение программных продуктов</t>
  </si>
  <si>
    <t>II. Расходы на оплату труда</t>
  </si>
  <si>
    <t>1. ФОТ штатного персонала</t>
  </si>
  <si>
    <t>2. Социальные гарантии</t>
  </si>
  <si>
    <t>III. Прочие расходы</t>
  </si>
  <si>
    <t xml:space="preserve"> 1. Арендные платежи</t>
  </si>
  <si>
    <t>IV. Налоги и сборы</t>
  </si>
  <si>
    <t>1.Налоги и сборы</t>
  </si>
  <si>
    <t>расходные материалы</t>
  </si>
  <si>
    <t>5. Приобретение основных средств</t>
  </si>
  <si>
    <t>ДМС 19*11000</t>
  </si>
  <si>
    <t>Льготный проезд 11*50000</t>
  </si>
  <si>
    <t>Материальная помощь к отпуску</t>
  </si>
  <si>
    <t>ИТОГ</t>
  </si>
  <si>
    <t>Водоснабжение 2000 рублей в квартал</t>
  </si>
  <si>
    <t xml:space="preserve"> 2. Командировочные расходы </t>
  </si>
  <si>
    <t>Сотовая связь в среднем 8000 рублей в месяц</t>
  </si>
  <si>
    <t xml:space="preserve">МГ связь в среднем 1500 рублей в месяц </t>
  </si>
  <si>
    <t>Налоги и взносы с з/п</t>
  </si>
  <si>
    <t>Транспортный налог</t>
  </si>
  <si>
    <t>УСН (доходы* 6%)</t>
  </si>
  <si>
    <t>ЮграСтрой 2014</t>
  </si>
  <si>
    <t xml:space="preserve">3. Доходы от размещения денежных средств на депозитных счетах (из расчета 2013 года в среднем за месяц 119 000 рублей) </t>
  </si>
  <si>
    <t>ГСМ - в среднем  в месяц 25 000 рублей</t>
  </si>
  <si>
    <t>1. Членский взнос (530 членов)</t>
  </si>
  <si>
    <t>автомойка 52 нед.* 1200</t>
  </si>
  <si>
    <t>техническое обслуживание 50000+20%</t>
  </si>
  <si>
    <t xml:space="preserve"> 3. Сопровождение и обслуживание программного обеспечения и средств связи (1С+ИТС)</t>
  </si>
  <si>
    <t xml:space="preserve"> 4. Аудиторские услуги</t>
  </si>
  <si>
    <t xml:space="preserve"> 5. Обслуживание сайта</t>
  </si>
  <si>
    <t xml:space="preserve"> 6. Почтовые и телеграфные расходы</t>
  </si>
  <si>
    <t xml:space="preserve"> 7. Услуги банков</t>
  </si>
  <si>
    <t>8. Услуги связи</t>
  </si>
  <si>
    <t>10. Канцелярские расходы (заявка Кирилл 50%)</t>
  </si>
  <si>
    <t>12. Оплата членских взносов в Нострой</t>
  </si>
  <si>
    <t>13. Участие в семинарах, научных конференциях, выставках</t>
  </si>
  <si>
    <t>14. Организация и проведение круглых столов, конференций, общих собраний и правлений</t>
  </si>
  <si>
    <t>9. Прочие и непредвиденные расходы (заявка Кирилл 77336+нотариальные услуги 2000+ремонт ОС 10000)</t>
  </si>
  <si>
    <t>Стационарная связь в среднем 9000 рублей в месяц</t>
  </si>
  <si>
    <t>Интернет 17700 в месяц</t>
  </si>
  <si>
    <t>11. Страхование автотранспорта (ОСАГО) (8553,6= 1980*1,5*1,6*1,8)+каско 167500</t>
  </si>
  <si>
    <t>Аренда помещения 320,8*800 в месяц</t>
  </si>
  <si>
    <t>Электроэнергия 7400 рублей в месяц</t>
  </si>
  <si>
    <t>Тепловая энергия в среднем 5300 рублей в месяц</t>
  </si>
  <si>
    <t xml:space="preserve"> 2. Страховые взносы на обязательное пенсионное страхование, обязательное медицинское страхование, обязательное социальное страхование</t>
  </si>
  <si>
    <t xml:space="preserve"> 3. Социальные гарантии</t>
  </si>
  <si>
    <t xml:space="preserve"> 1. ФОТ штатного персонала</t>
  </si>
  <si>
    <t xml:space="preserve"> Резерв Правления на 01.01.2014</t>
  </si>
  <si>
    <t xml:space="preserve"> 2. Доходы от размещения денежных средств на депозитных счетах</t>
  </si>
  <si>
    <t>I. Расходы на оплату труда</t>
  </si>
  <si>
    <t>II. Материальные расходы</t>
  </si>
  <si>
    <t xml:space="preserve"> 1. Содержание служебного автотранспорта</t>
  </si>
  <si>
    <t xml:space="preserve"> 2. Приобретение запасных частей и расходных материалов к оргтехнике, заправка и ремонт картриджей</t>
  </si>
  <si>
    <t xml:space="preserve"> 3. Прочие материалы</t>
  </si>
  <si>
    <t xml:space="preserve"> 4. Приобретение программных продуктов</t>
  </si>
  <si>
    <t xml:space="preserve"> 5. Приобретение основных средств</t>
  </si>
  <si>
    <t xml:space="preserve"> 6. Канцелярские расходы</t>
  </si>
  <si>
    <t xml:space="preserve"> 8. Услуги связи</t>
  </si>
  <si>
    <t xml:space="preserve"> 3. Сопровождение и обслуживание программного обеспечения и средств связи</t>
  </si>
  <si>
    <t xml:space="preserve"> 9. Страхование автотранспорта </t>
  </si>
  <si>
    <t>10. Оплата членских взносов в Нострой</t>
  </si>
  <si>
    <t>11. Участие в семинарах, научных конференциях, выставках</t>
  </si>
  <si>
    <t>12. Организация и проведение круглых столов, конференций, общих собраний и правлений</t>
  </si>
  <si>
    <t xml:space="preserve">13. Прочие и непредвиденные расходы </t>
  </si>
  <si>
    <t>III. Текущие расходы</t>
  </si>
  <si>
    <t xml:space="preserve"> Резерв Правления на 31.12.2014</t>
  </si>
  <si>
    <t xml:space="preserve"> 1. Вступительные и членские взносы</t>
  </si>
  <si>
    <t xml:space="preserve">Финансовый план </t>
  </si>
  <si>
    <t>на 2014 год</t>
  </si>
  <si>
    <t xml:space="preserve">Саморегулируемой организации Некоммерческое партнерство "ЮграСтрой"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</si>
</sst>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2" xfId="1" applyNumberFormat="1" applyFont="1" applyBorder="1" applyAlignment="1">
      <alignment horizontal="center" wrapText="1"/>
    </xf>
    <xf numFmtId="4" fontId="4" fillId="0" borderId="2" xfId="1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right"/>
    </xf>
    <xf numFmtId="0" fontId="4" fillId="0" borderId="1" xfId="1" applyNumberFormat="1" applyFont="1" applyBorder="1" applyAlignment="1">
      <alignment horizontal="center" wrapText="1"/>
    </xf>
    <xf numFmtId="4" fontId="4" fillId="0" borderId="1" xfId="1" applyNumberFormat="1" applyFont="1" applyFill="1" applyBorder="1" applyAlignment="1">
      <alignment horizontal="right"/>
    </xf>
    <xf numFmtId="0" fontId="6" fillId="0" borderId="1" xfId="1" applyNumberFormat="1" applyFont="1" applyBorder="1" applyAlignment="1">
      <alignment horizontal="right" wrapText="1"/>
    </xf>
    <xf numFmtId="4" fontId="6" fillId="0" borderId="1" xfId="1" applyNumberFormat="1" applyFont="1" applyFill="1" applyBorder="1" applyAlignment="1">
      <alignment horizontal="right"/>
    </xf>
    <xf numFmtId="0" fontId="7" fillId="0" borderId="0" xfId="0" applyFont="1"/>
    <xf numFmtId="0" fontId="2" fillId="0" borderId="2" xfId="0" applyFont="1" applyBorder="1" applyAlignment="1">
      <alignment wrapText="1"/>
    </xf>
    <xf numFmtId="4" fontId="2" fillId="0" borderId="2" xfId="0" applyNumberFormat="1" applyFont="1" applyFill="1" applyBorder="1"/>
    <xf numFmtId="3" fontId="4" fillId="0" borderId="2" xfId="1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0" fontId="4" fillId="0" borderId="2" xfId="1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view="pageBreakPreview" topLeftCell="A56" zoomScale="130" zoomScaleSheetLayoutView="130" workbookViewId="0">
      <selection activeCell="B60" sqref="B60"/>
    </sheetView>
  </sheetViews>
  <sheetFormatPr defaultRowHeight="15.75"/>
  <cols>
    <col min="1" max="1" width="67.5703125" style="1" customWidth="1"/>
    <col min="2" max="2" width="19.5703125" style="2" customWidth="1"/>
    <col min="3" max="16384" width="9.140625" style="3"/>
  </cols>
  <sheetData>
    <row r="1" spans="1:2" hidden="1"/>
    <row r="2" spans="1:2" hidden="1">
      <c r="A2" s="4" t="s">
        <v>28</v>
      </c>
    </row>
    <row r="3" spans="1:2" hidden="1">
      <c r="B3" s="5">
        <v>2014</v>
      </c>
    </row>
    <row r="4" spans="1:2" hidden="1">
      <c r="A4" s="6" t="s">
        <v>0</v>
      </c>
      <c r="B4" s="7">
        <f>B5+B6+B7</f>
        <v>33228000</v>
      </c>
    </row>
    <row r="5" spans="1:2" hidden="1">
      <c r="A5" s="8" t="s">
        <v>31</v>
      </c>
      <c r="B5" s="9">
        <f>530*60000</f>
        <v>31800000</v>
      </c>
    </row>
    <row r="6" spans="1:2" hidden="1">
      <c r="A6" s="8" t="s">
        <v>1</v>
      </c>
      <c r="B6" s="10"/>
    </row>
    <row r="7" spans="1:2" ht="23.25" hidden="1" customHeight="1">
      <c r="A7" s="8" t="s">
        <v>29</v>
      </c>
      <c r="B7" s="9">
        <f>119000*12</f>
        <v>1428000</v>
      </c>
    </row>
    <row r="8" spans="1:2" hidden="1">
      <c r="A8" s="11" t="s">
        <v>2</v>
      </c>
      <c r="B8" s="12">
        <f>B9+B19+B25+B48</f>
        <v>34315936.159999996</v>
      </c>
    </row>
    <row r="9" spans="1:2" hidden="1">
      <c r="A9" s="11" t="s">
        <v>3</v>
      </c>
      <c r="B9" s="12">
        <f>B10+B15+B16+B17+B18</f>
        <v>721860</v>
      </c>
    </row>
    <row r="10" spans="1:2" hidden="1">
      <c r="A10" s="8" t="s">
        <v>4</v>
      </c>
      <c r="B10" s="9">
        <f>B11+B12+B13</f>
        <v>422400</v>
      </c>
    </row>
    <row r="11" spans="1:2" s="15" customFormat="1" hidden="1">
      <c r="A11" s="13" t="s">
        <v>30</v>
      </c>
      <c r="B11" s="14">
        <f>25000*12</f>
        <v>300000</v>
      </c>
    </row>
    <row r="12" spans="1:2" s="15" customFormat="1" hidden="1">
      <c r="A12" s="13" t="s">
        <v>33</v>
      </c>
      <c r="B12" s="14">
        <f>50000*1.2</f>
        <v>60000</v>
      </c>
    </row>
    <row r="13" spans="1:2" s="15" customFormat="1" hidden="1">
      <c r="A13" s="13" t="s">
        <v>32</v>
      </c>
      <c r="B13" s="14">
        <f>52*1200</f>
        <v>62400</v>
      </c>
    </row>
    <row r="14" spans="1:2" s="15" customFormat="1" hidden="1">
      <c r="A14" s="13" t="s">
        <v>15</v>
      </c>
      <c r="B14" s="14">
        <v>15000</v>
      </c>
    </row>
    <row r="15" spans="1:2" ht="24.75" hidden="1" customHeight="1">
      <c r="A15" s="8" t="s">
        <v>5</v>
      </c>
      <c r="B15" s="9">
        <v>171065</v>
      </c>
    </row>
    <row r="16" spans="1:2" ht="13.5" hidden="1" customHeight="1">
      <c r="A16" s="8" t="s">
        <v>6</v>
      </c>
      <c r="B16" s="9">
        <v>12000</v>
      </c>
    </row>
    <row r="17" spans="1:2" hidden="1">
      <c r="A17" s="8" t="s">
        <v>7</v>
      </c>
      <c r="B17" s="9">
        <v>28390</v>
      </c>
    </row>
    <row r="18" spans="1:2" hidden="1">
      <c r="A18" s="8" t="s">
        <v>16</v>
      </c>
      <c r="B18" s="9">
        <f>17320+31035+39650</f>
        <v>88005</v>
      </c>
    </row>
    <row r="19" spans="1:2" hidden="1">
      <c r="A19" s="11" t="s">
        <v>8</v>
      </c>
      <c r="B19" s="12">
        <f>B20+B21</f>
        <v>21351727</v>
      </c>
    </row>
    <row r="20" spans="1:2" hidden="1">
      <c r="A20" s="8" t="s">
        <v>9</v>
      </c>
      <c r="B20" s="9">
        <v>20592727</v>
      </c>
    </row>
    <row r="21" spans="1:2" hidden="1">
      <c r="A21" s="8" t="s">
        <v>10</v>
      </c>
      <c r="B21" s="9">
        <f>B22+B23+B24</f>
        <v>759000</v>
      </c>
    </row>
    <row r="22" spans="1:2" s="15" customFormat="1" hidden="1">
      <c r="A22" s="13" t="s">
        <v>17</v>
      </c>
      <c r="B22" s="14">
        <f>19*11000</f>
        <v>209000</v>
      </c>
    </row>
    <row r="23" spans="1:2" s="15" customFormat="1" hidden="1">
      <c r="A23" s="13" t="s">
        <v>18</v>
      </c>
      <c r="B23" s="14">
        <v>550000</v>
      </c>
    </row>
    <row r="24" spans="1:2" s="15" customFormat="1" hidden="1">
      <c r="A24" s="13" t="s">
        <v>19</v>
      </c>
      <c r="B24" s="14"/>
    </row>
    <row r="25" spans="1:2" hidden="1">
      <c r="A25" s="11" t="s">
        <v>11</v>
      </c>
      <c r="B25" s="12">
        <f>B26+B31+B32+B33+B34+B35+B36+B37+B42+B43+B44+B45+B47+B46</f>
        <v>7835513</v>
      </c>
    </row>
    <row r="26" spans="1:2" hidden="1">
      <c r="A26" s="8" t="s">
        <v>12</v>
      </c>
      <c r="B26" s="9">
        <f>SUM(B27:B30)</f>
        <v>3144080</v>
      </c>
    </row>
    <row r="27" spans="1:2" s="15" customFormat="1" hidden="1">
      <c r="A27" s="13" t="s">
        <v>48</v>
      </c>
      <c r="B27" s="14">
        <f>310.8*800*12</f>
        <v>2983680</v>
      </c>
    </row>
    <row r="28" spans="1:2" s="15" customFormat="1" hidden="1">
      <c r="A28" s="13" t="s">
        <v>49</v>
      </c>
      <c r="B28" s="14">
        <f>7400*12</f>
        <v>88800</v>
      </c>
    </row>
    <row r="29" spans="1:2" s="15" customFormat="1" hidden="1">
      <c r="A29" s="13" t="s">
        <v>50</v>
      </c>
      <c r="B29" s="14">
        <f>5300*12</f>
        <v>63600</v>
      </c>
    </row>
    <row r="30" spans="1:2" s="15" customFormat="1" hidden="1">
      <c r="A30" s="13" t="s">
        <v>21</v>
      </c>
      <c r="B30" s="14">
        <f>2000*4</f>
        <v>8000</v>
      </c>
    </row>
    <row r="31" spans="1:2" hidden="1">
      <c r="A31" s="8" t="s">
        <v>22</v>
      </c>
      <c r="B31" s="9">
        <v>600000</v>
      </c>
    </row>
    <row r="32" spans="1:2" ht="14.25" hidden="1" customHeight="1">
      <c r="A32" s="8" t="s">
        <v>34</v>
      </c>
      <c r="B32" s="9">
        <f>4000*13+16000</f>
        <v>68000</v>
      </c>
    </row>
    <row r="33" spans="1:2" hidden="1">
      <c r="A33" s="8" t="s">
        <v>35</v>
      </c>
      <c r="B33" s="9">
        <v>85000</v>
      </c>
    </row>
    <row r="34" spans="1:2" hidden="1">
      <c r="A34" s="8" t="s">
        <v>36</v>
      </c>
      <c r="B34" s="9">
        <v>20000</v>
      </c>
    </row>
    <row r="35" spans="1:2" hidden="1">
      <c r="A35" s="8" t="s">
        <v>37</v>
      </c>
      <c r="B35" s="9">
        <v>150000</v>
      </c>
    </row>
    <row r="36" spans="1:2" hidden="1">
      <c r="A36" s="8" t="s">
        <v>38</v>
      </c>
      <c r="B36" s="9">
        <v>110000</v>
      </c>
    </row>
    <row r="37" spans="1:2" hidden="1">
      <c r="A37" s="8" t="s">
        <v>39</v>
      </c>
      <c r="B37" s="9">
        <f>SUM(B38:B41)</f>
        <v>434400</v>
      </c>
    </row>
    <row r="38" spans="1:2" hidden="1">
      <c r="A38" s="13" t="s">
        <v>24</v>
      </c>
      <c r="B38" s="14">
        <f>1500*12</f>
        <v>18000</v>
      </c>
    </row>
    <row r="39" spans="1:2" hidden="1">
      <c r="A39" s="13" t="s">
        <v>23</v>
      </c>
      <c r="B39" s="14">
        <f>8000*12</f>
        <v>96000</v>
      </c>
    </row>
    <row r="40" spans="1:2" hidden="1">
      <c r="A40" s="13" t="s">
        <v>46</v>
      </c>
      <c r="B40" s="14">
        <f>17700*12</f>
        <v>212400</v>
      </c>
    </row>
    <row r="41" spans="1:2" hidden="1">
      <c r="A41" s="13" t="s">
        <v>45</v>
      </c>
      <c r="B41" s="14">
        <f>9000*12</f>
        <v>108000</v>
      </c>
    </row>
    <row r="42" spans="1:2" ht="31.5" hidden="1">
      <c r="A42" s="8" t="s">
        <v>44</v>
      </c>
      <c r="B42" s="9">
        <v>100000</v>
      </c>
    </row>
    <row r="43" spans="1:2" hidden="1">
      <c r="A43" s="8" t="s">
        <v>40</v>
      </c>
      <c r="B43" s="9">
        <f>95068/2-1</f>
        <v>47533</v>
      </c>
    </row>
    <row r="44" spans="1:2" ht="31.5" hidden="1">
      <c r="A44" s="8" t="s">
        <v>47</v>
      </c>
      <c r="B44" s="9">
        <f>9000+167500</f>
        <v>176500</v>
      </c>
    </row>
    <row r="45" spans="1:2" hidden="1">
      <c r="A45" s="8" t="s">
        <v>41</v>
      </c>
      <c r="B45" s="9">
        <f>530*5000</f>
        <v>2650000</v>
      </c>
    </row>
    <row r="46" spans="1:2" ht="15" hidden="1" customHeight="1">
      <c r="A46" s="8" t="s">
        <v>42</v>
      </c>
      <c r="B46" s="9">
        <v>50000</v>
      </c>
    </row>
    <row r="47" spans="1:2" ht="27.75" hidden="1" customHeight="1">
      <c r="A47" s="8" t="s">
        <v>43</v>
      </c>
      <c r="B47" s="9">
        <v>200000</v>
      </c>
    </row>
    <row r="48" spans="1:2" hidden="1">
      <c r="A48" s="11" t="s">
        <v>13</v>
      </c>
      <c r="B48" s="12">
        <f>B49</f>
        <v>4406836.16</v>
      </c>
    </row>
    <row r="49" spans="1:2" hidden="1">
      <c r="A49" s="8" t="s">
        <v>14</v>
      </c>
      <c r="B49" s="9">
        <f>B50+B51+B52</f>
        <v>4406836.16</v>
      </c>
    </row>
    <row r="50" spans="1:2" hidden="1">
      <c r="A50" s="13" t="s">
        <v>25</v>
      </c>
      <c r="B50" s="14">
        <v>4293346.16</v>
      </c>
    </row>
    <row r="51" spans="1:2" hidden="1">
      <c r="A51" s="13" t="s">
        <v>27</v>
      </c>
      <c r="B51" s="14">
        <f>B7*0.06</f>
        <v>85680</v>
      </c>
    </row>
    <row r="52" spans="1:2" hidden="1">
      <c r="A52" s="13" t="s">
        <v>26</v>
      </c>
      <c r="B52" s="14">
        <v>27810</v>
      </c>
    </row>
    <row r="53" spans="1:2" hidden="1">
      <c r="A53" s="16" t="s">
        <v>20</v>
      </c>
      <c r="B53" s="17">
        <f>B4-B8</f>
        <v>-1087936.1599999964</v>
      </c>
    </row>
    <row r="54" spans="1:2" hidden="1"/>
    <row r="55" spans="1:2" hidden="1"/>
    <row r="56" spans="1:2">
      <c r="A56" s="22" t="s">
        <v>74</v>
      </c>
      <c r="B56" s="22"/>
    </row>
    <row r="57" spans="1:2">
      <c r="A57" s="22" t="s">
        <v>76</v>
      </c>
      <c r="B57" s="22"/>
    </row>
    <row r="58" spans="1:2">
      <c r="A58" s="22" t="s">
        <v>75</v>
      </c>
      <c r="B58" s="22"/>
    </row>
    <row r="59" spans="1:2">
      <c r="A59" s="4"/>
    </row>
    <row r="60" spans="1:2">
      <c r="A60" s="21" t="s">
        <v>54</v>
      </c>
      <c r="B60" s="18">
        <v>12923934</v>
      </c>
    </row>
    <row r="61" spans="1:2">
      <c r="A61" s="6" t="s">
        <v>0</v>
      </c>
      <c r="B61" s="18">
        <f>B62+B63</f>
        <v>36028000</v>
      </c>
    </row>
    <row r="62" spans="1:2">
      <c r="A62" s="8" t="s">
        <v>73</v>
      </c>
      <c r="B62" s="19">
        <f>530*60000+2800000</f>
        <v>34600000</v>
      </c>
    </row>
    <row r="63" spans="1:2" ht="16.5" customHeight="1">
      <c r="A63" s="8" t="s">
        <v>55</v>
      </c>
      <c r="B63" s="19">
        <f>119000*12</f>
        <v>1428000</v>
      </c>
    </row>
    <row r="64" spans="1:2">
      <c r="A64" s="11" t="s">
        <v>2</v>
      </c>
      <c r="B64" s="20">
        <f>B69+B65+B76+B90</f>
        <v>34591301</v>
      </c>
    </row>
    <row r="65" spans="1:2">
      <c r="A65" s="11" t="s">
        <v>56</v>
      </c>
      <c r="B65" s="20">
        <f>B66+B68+B67</f>
        <v>25643921</v>
      </c>
    </row>
    <row r="66" spans="1:2">
      <c r="A66" s="8" t="s">
        <v>53</v>
      </c>
      <c r="B66" s="19">
        <v>20591681</v>
      </c>
    </row>
    <row r="67" spans="1:2" ht="47.25">
      <c r="A67" s="8" t="s">
        <v>51</v>
      </c>
      <c r="B67" s="19">
        <v>4293240</v>
      </c>
    </row>
    <row r="68" spans="1:2">
      <c r="A68" s="8" t="s">
        <v>52</v>
      </c>
      <c r="B68" s="19">
        <v>759000</v>
      </c>
    </row>
    <row r="69" spans="1:2">
      <c r="A69" s="11" t="s">
        <v>57</v>
      </c>
      <c r="B69" s="20">
        <f>B70+B71+B72+B73+B74+B75</f>
        <v>784393</v>
      </c>
    </row>
    <row r="70" spans="1:2">
      <c r="A70" s="8" t="s">
        <v>58</v>
      </c>
      <c r="B70" s="19">
        <v>437400</v>
      </c>
    </row>
    <row r="71" spans="1:2" ht="31.5">
      <c r="A71" s="8" t="s">
        <v>59</v>
      </c>
      <c r="B71" s="19">
        <v>171065</v>
      </c>
    </row>
    <row r="72" spans="1:2">
      <c r="A72" s="8" t="s">
        <v>60</v>
      </c>
      <c r="B72" s="19">
        <v>12000</v>
      </c>
    </row>
    <row r="73" spans="1:2">
      <c r="A73" s="8" t="s">
        <v>61</v>
      </c>
      <c r="B73" s="19">
        <v>28390</v>
      </c>
    </row>
    <row r="74" spans="1:2">
      <c r="A74" s="8" t="s">
        <v>62</v>
      </c>
      <c r="B74" s="19">
        <v>88005</v>
      </c>
    </row>
    <row r="75" spans="1:2">
      <c r="A75" s="8" t="s">
        <v>63</v>
      </c>
      <c r="B75" s="19">
        <v>47533</v>
      </c>
    </row>
    <row r="76" spans="1:2">
      <c r="A76" s="11" t="s">
        <v>71</v>
      </c>
      <c r="B76" s="20">
        <f>SUM(B77:B89)</f>
        <v>8049497</v>
      </c>
    </row>
    <row r="77" spans="1:2">
      <c r="A77" s="8" t="s">
        <v>12</v>
      </c>
      <c r="B77" s="19">
        <v>3405597</v>
      </c>
    </row>
    <row r="78" spans="1:2">
      <c r="A78" s="8" t="s">
        <v>22</v>
      </c>
      <c r="B78" s="19">
        <v>600000</v>
      </c>
    </row>
    <row r="79" spans="1:2" ht="31.5">
      <c r="A79" s="8" t="s">
        <v>65</v>
      </c>
      <c r="B79" s="19">
        <v>68000</v>
      </c>
    </row>
    <row r="80" spans="1:2">
      <c r="A80" s="8" t="s">
        <v>35</v>
      </c>
      <c r="B80" s="19">
        <v>85000</v>
      </c>
    </row>
    <row r="81" spans="1:2">
      <c r="A81" s="8" t="s">
        <v>36</v>
      </c>
      <c r="B81" s="19">
        <v>20000</v>
      </c>
    </row>
    <row r="82" spans="1:2">
      <c r="A82" s="8" t="s">
        <v>37</v>
      </c>
      <c r="B82" s="19">
        <v>150000</v>
      </c>
    </row>
    <row r="83" spans="1:2">
      <c r="A83" s="8" t="s">
        <v>38</v>
      </c>
      <c r="B83" s="19">
        <v>110000</v>
      </c>
    </row>
    <row r="84" spans="1:2">
      <c r="A84" s="8" t="s">
        <v>64</v>
      </c>
      <c r="B84" s="19">
        <v>434400</v>
      </c>
    </row>
    <row r="85" spans="1:2">
      <c r="A85" s="8" t="s">
        <v>66</v>
      </c>
      <c r="B85" s="19">
        <v>176500</v>
      </c>
    </row>
    <row r="86" spans="1:2">
      <c r="A86" s="8" t="s">
        <v>67</v>
      </c>
      <c r="B86" s="19">
        <v>2650000</v>
      </c>
    </row>
    <row r="87" spans="1:2">
      <c r="A87" s="8" t="s">
        <v>68</v>
      </c>
      <c r="B87" s="19">
        <v>50000</v>
      </c>
    </row>
    <row r="88" spans="1:2" ht="31.5">
      <c r="A88" s="8" t="s">
        <v>69</v>
      </c>
      <c r="B88" s="19">
        <v>200000</v>
      </c>
    </row>
    <row r="89" spans="1:2">
      <c r="A89" s="8" t="s">
        <v>70</v>
      </c>
      <c r="B89" s="19">
        <v>100000</v>
      </c>
    </row>
    <row r="90" spans="1:2">
      <c r="A90" s="11" t="s">
        <v>13</v>
      </c>
      <c r="B90" s="20">
        <f>B91</f>
        <v>113490</v>
      </c>
    </row>
    <row r="91" spans="1:2">
      <c r="A91" s="8" t="s">
        <v>14</v>
      </c>
      <c r="B91" s="19">
        <v>113490</v>
      </c>
    </row>
    <row r="92" spans="1:2">
      <c r="A92" s="21" t="s">
        <v>72</v>
      </c>
      <c r="B92" s="18">
        <f>B60+B61-B64</f>
        <v>14360633</v>
      </c>
    </row>
  </sheetData>
  <mergeCells count="3">
    <mergeCell ref="A56:B56"/>
    <mergeCell ref="A57:B57"/>
    <mergeCell ref="A58:B5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ЮС</vt:lpstr>
      <vt:lpstr>ЮС!Область_печати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2014-04-10T05:47:46Z</dcterms:modified>
</cp:coreProperties>
</file>